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\Desktop\Actualisation modèle covid document\Documents finaux\I\"/>
    </mc:Choice>
  </mc:AlternateContent>
  <xr:revisionPtr revIDLastSave="0" documentId="8_{34722037-B5C3-4822-9352-CB673B38777F}" xr6:coauthVersionLast="46" xr6:coauthVersionMax="46" xr10:uidLastSave="{00000000-0000-0000-0000-000000000000}"/>
  <bookViews>
    <workbookView xWindow="-98" yWindow="-98" windowWidth="22695" windowHeight="14595" xr2:uid="{CA32E358-0C30-4640-A29B-C047E9F6C5D9}"/>
  </bookViews>
  <sheets>
    <sheet name="Modello EBITD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16" i="1"/>
  <c r="E72" i="1" l="1"/>
  <c r="D72" i="1"/>
  <c r="F71" i="1"/>
  <c r="F70" i="1"/>
  <c r="E54" i="1"/>
  <c r="D54" i="1"/>
  <c r="D47" i="1"/>
  <c r="D48" i="1" s="1"/>
  <c r="D45" i="1"/>
  <c r="E38" i="1"/>
  <c r="F79" i="1" s="1"/>
  <c r="F29" i="1"/>
  <c r="F27" i="1"/>
  <c r="F28" i="1"/>
  <c r="F30" i="1"/>
  <c r="F26" i="1"/>
  <c r="E22" i="1"/>
  <c r="F18" i="1"/>
  <c r="F19" i="1"/>
  <c r="F20" i="1"/>
  <c r="F21" i="1"/>
  <c r="F17" i="1"/>
  <c r="F14" i="1"/>
  <c r="F15" i="1"/>
  <c r="F13" i="1"/>
  <c r="E16" i="1"/>
  <c r="E57" i="1" s="1"/>
  <c r="D49" i="1" l="1"/>
  <c r="F16" i="1"/>
  <c r="F72" i="1"/>
  <c r="F80" i="1" s="1"/>
  <c r="D23" i="1"/>
  <c r="D24" i="1" s="1"/>
  <c r="E23" i="1"/>
  <c r="E24" i="1" s="1"/>
  <c r="F22" i="1"/>
  <c r="D57" i="1"/>
  <c r="F23" i="1" l="1"/>
  <c r="D31" i="1"/>
  <c r="E31" i="1"/>
  <c r="D58" i="1"/>
  <c r="D59" i="1" s="1"/>
  <c r="E58" i="1"/>
  <c r="F24" i="1"/>
  <c r="E64" i="1" l="1"/>
  <c r="E59" i="1"/>
  <c r="F59" i="1" s="1"/>
  <c r="F31" i="1"/>
  <c r="E62" i="1"/>
  <c r="E63" i="1"/>
  <c r="F58" i="1"/>
  <c r="F75" i="1" s="1"/>
  <c r="E65" i="1" l="1"/>
  <c r="F76" i="1" s="1"/>
  <c r="F77" i="1" l="1"/>
  <c r="F81" i="1" s="1"/>
</calcChain>
</file>

<file path=xl/sharedStrings.xml><?xml version="1.0" encoding="utf-8"?>
<sst xmlns="http://schemas.openxmlformats.org/spreadsheetml/2006/main" count="101" uniqueCount="95">
  <si>
    <t>Riferimento all’arsenale di regole</t>
  </si>
  <si>
    <t>a.</t>
  </si>
  <si>
    <t>Piano dei conti. GruppoReporting</t>
  </si>
  <si>
    <t>Effettivi 2019</t>
  </si>
  <si>
    <t>Effettivi 2020</t>
  </si>
  <si>
    <t>Deviaz. anno preced.</t>
  </si>
  <si>
    <t>Commento</t>
  </si>
  <si>
    <t>1_Ricavi stazionari</t>
  </si>
  <si>
    <t>Livello 60 comprese variazioni delle rimanenze stazionarie</t>
  </si>
  <si>
    <t>2_Ricavi ambulatoriali</t>
  </si>
  <si>
    <t>Livelli 61- 65 comprese variazioni delle rimanenze</t>
  </si>
  <si>
    <t>3_Altri ricavi</t>
  </si>
  <si>
    <t>Livelli 68 e 69, comprese PEIG</t>
  </si>
  <si>
    <t>Totale ricavi</t>
  </si>
  <si>
    <t>Registrare i ricavi come cifra positiva</t>
  </si>
  <si>
    <t>4_Costi del personale</t>
  </si>
  <si>
    <t>Livelli 30-37</t>
  </si>
  <si>
    <t>5_Costi per onorari medici</t>
  </si>
  <si>
    <t>6_Fabbisogno medico</t>
  </si>
  <si>
    <t>Livello 40</t>
  </si>
  <si>
    <t>7_Manutenzione</t>
  </si>
  <si>
    <t>Livello 43</t>
  </si>
  <si>
    <t>8_Altri costi</t>
  </si>
  <si>
    <t>Livelli 41, 42 e 444-49</t>
  </si>
  <si>
    <t>Totale costi</t>
  </si>
  <si>
    <t>Registrare i dispendio come cifra positiva</t>
  </si>
  <si>
    <t>EBITDAR</t>
  </si>
  <si>
    <t>Margine EBITDAR</t>
  </si>
  <si>
    <t>9_Costi per pigioni</t>
  </si>
  <si>
    <t>10_Ammortamenti</t>
  </si>
  <si>
    <t>11_Risultato finanziario</t>
  </si>
  <si>
    <t>12_Imposte dirette</t>
  </si>
  <si>
    <t>13_Altri/risultato straord.</t>
  </si>
  <si>
    <t>Totale</t>
  </si>
  <si>
    <t>c.</t>
  </si>
  <si>
    <t>Prestazioni anticipate dei Cantoni/di terzi per COVID-19</t>
  </si>
  <si>
    <t>Registrare i ricavi/le riduzioni dei costi con cifre positive</t>
  </si>
  <si>
    <t xml:space="preserve"> - Indennità per lavoro ridotto</t>
  </si>
  <si>
    <t>registrate quali riduzioni dei costi</t>
  </si>
  <si>
    <t xml:space="preserve"> - Altre</t>
  </si>
  <si>
    <t xml:space="preserve"> - Contributi dei Cantoni</t>
  </si>
  <si>
    <t>registrati quali ricavi / rimborso proporzionale di aumenti dei costi e perdite dei ricavi</t>
  </si>
  <si>
    <t xml:space="preserve"> - Altri contributi </t>
  </si>
  <si>
    <t>registrati quali ricavi</t>
  </si>
  <si>
    <t>Totale prestazioni anticipate</t>
  </si>
  <si>
    <t>e.</t>
  </si>
  <si>
    <t>Attività avviate nel 2019</t>
  </si>
  <si>
    <t>Descrizione dell'attività</t>
  </si>
  <si>
    <t xml:space="preserve"> - Ricavi 2019</t>
  </si>
  <si>
    <t>registrare i ricavi come cifra positiva</t>
  </si>
  <si>
    <t xml:space="preserve"> - Costi d’esercizio 2019</t>
  </si>
  <si>
    <t>registrare i costi come cifra positiva</t>
  </si>
  <si>
    <t xml:space="preserve"> - EBITDA 2019</t>
  </si>
  <si>
    <t>Durata d’esercizio 2019 in mesi:</t>
  </si>
  <si>
    <t>Calcolo appross. 2019: mesi mancanti</t>
  </si>
  <si>
    <t>mancanti nel 2019 rispetto al 2020</t>
  </si>
  <si>
    <t>Proiezione 2019: ricavi mancanti</t>
  </si>
  <si>
    <t>Proiezione 2019: EBITDA mancante</t>
  </si>
  <si>
    <t>g.</t>
  </si>
  <si>
    <t>Scorporo cambiamento accantonamenti</t>
  </si>
  <si>
    <t xml:space="preserve"> - contenuti in 'totale ricavi' </t>
  </si>
  <si>
    <t>Registrare la formazione di accant. come cifra negativa, lo scioglim. come positiva</t>
  </si>
  <si>
    <t xml:space="preserve"> - contenuti nel 'totale costi'</t>
  </si>
  <si>
    <t>Totale cambiamento accantonamenti</t>
  </si>
  <si>
    <t>Differenza assoluta margini EBITDAR</t>
  </si>
  <si>
    <t>Totale ricavi consolidato</t>
  </si>
  <si>
    <t>nuova base per margine EBITDAR consolidata</t>
  </si>
  <si>
    <t>EBITDAR consolidato</t>
  </si>
  <si>
    <t>Margine EBITDAR consolidato</t>
  </si>
  <si>
    <t>b.</t>
  </si>
  <si>
    <t>Limitazione dell’indennità riferita all'esercizio</t>
  </si>
  <si>
    <t>Margine EBITDAR consolidato anno preced. (mass.)</t>
  </si>
  <si>
    <t>EBITDAR 2020 consolidato, sulla base del margine in % dell’anno preced.</t>
  </si>
  <si>
    <t>EBITDAR effettivo 2020</t>
  </si>
  <si>
    <t>senza prestazioni anticipate, senza modifica degli accantonamenti</t>
  </si>
  <si>
    <t>Limitazione indennità mass.</t>
  </si>
  <si>
    <t>d.</t>
  </si>
  <si>
    <t>Standard della presentazione dei conti</t>
  </si>
  <si>
    <t>f.</t>
  </si>
  <si>
    <t>Scorporo LCA/pazienti autopaganti</t>
  </si>
  <si>
    <t xml:space="preserve"> - Ricavi stazionari LCA/pazienti autopaganti</t>
  </si>
  <si>
    <t>Senza ricavi DRG (quota parte AOMS)</t>
  </si>
  <si>
    <t xml:space="preserve"> - Ricavi ambulatoriali LCA/pazienti autopaganti</t>
  </si>
  <si>
    <t>Totale perdite dei ricavi LCA/pazienti autopaganti</t>
  </si>
  <si>
    <t>Fatturazione</t>
  </si>
  <si>
    <t>Limitazione secondo il margine 2019</t>
  </si>
  <si>
    <t xml:space="preserve"> Base determinante per indennità </t>
  </si>
  <si>
    <t>Differenza assoluta, ma al mass. ai sensi della limitazione</t>
  </si>
  <si>
    <t>dedotte</t>
  </si>
  <si>
    <t>c. Prestazioni anticipate per COVID-19</t>
  </si>
  <si>
    <t>h. Perdite dei ricavi LCA</t>
  </si>
  <si>
    <t>Importo netto COVID</t>
  </si>
  <si>
    <t>Swiss GAAP FER</t>
  </si>
  <si>
    <t>ospedali di giorno da agosto 2019</t>
  </si>
  <si>
    <t>COVID-19 : modello EBITDAR di H+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</si>
</sst>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"/>
    <numFmt numFmtId="165" formatCode="_ * #,##0_ ;_ * \-#,##0_ ;_ * &quot;-&quot;??_ ;_ @_ "/>
    <numFmt numFmtId="166" formatCode="0.0%"/>
  </numFmts>
  <fonts count="1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Arial"/>
      <family val="2"/>
    </font>
    <font>
      <b/>
      <sz val="8"/>
      <color rgb="FFFFFFFF"/>
      <name val="Arial"/>
      <family val="2"/>
    </font>
    <font>
      <sz val="8"/>
      <color rgb="FF363636"/>
      <name val="Arial"/>
      <family val="2"/>
    </font>
    <font>
      <b/>
      <sz val="8"/>
      <color rgb="FF363636"/>
      <name val="Arial"/>
      <family val="2"/>
    </font>
    <font>
      <b/>
      <sz val="8"/>
      <color rgb="FF000000"/>
      <name val="Arial"/>
      <family val="2"/>
    </font>
    <font>
      <sz val="10"/>
      <color rgb="FF363636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8C8C8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E699"/>
        <bgColor rgb="FF000000"/>
      </patternFill>
    </fill>
  </fills>
  <borders count="6">
    <border>
      <left/>
      <right/>
      <top/>
      <bottom/>
      <diagonal/>
    </border>
    <border>
      <left style="thin">
        <color rgb="FFDCDCDC"/>
      </left>
      <right style="medium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/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/>
      <bottom style="thin">
        <color rgb="FFDCDCDC"/>
      </bottom>
      <diagonal/>
    </border>
    <border>
      <left/>
      <right style="thin">
        <color rgb="FFDCDCDC"/>
      </right>
      <top/>
      <bottom style="thin">
        <color rgb="FFDCDCDC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7" fillId="3" borderId="4" xfId="0" applyNumberFormat="1" applyFont="1" applyFill="1" applyBorder="1" applyAlignment="1">
      <alignment horizontal="left" vertical="top"/>
    </xf>
    <xf numFmtId="165" fontId="7" fillId="4" borderId="5" xfId="0" applyNumberFormat="1" applyFont="1" applyFill="1" applyBorder="1" applyAlignment="1">
      <alignment horizontal="right" vertical="center"/>
    </xf>
    <xf numFmtId="165" fontId="3" fillId="3" borderId="5" xfId="0" applyNumberFormat="1" applyFont="1" applyFill="1" applyBorder="1" applyAlignment="1">
      <alignment horizontal="right" vertical="center"/>
    </xf>
    <xf numFmtId="164" fontId="8" fillId="3" borderId="4" xfId="0" applyNumberFormat="1" applyFont="1" applyFill="1" applyBorder="1" applyAlignment="1">
      <alignment horizontal="left" vertical="top"/>
    </xf>
    <xf numFmtId="165" fontId="8" fillId="3" borderId="5" xfId="0" applyNumberFormat="1" applyFont="1" applyFill="1" applyBorder="1" applyAlignment="1">
      <alignment horizontal="right" vertical="center"/>
    </xf>
    <xf numFmtId="165" fontId="8" fillId="5" borderId="5" xfId="0" applyNumberFormat="1" applyFont="1" applyFill="1" applyBorder="1" applyAlignment="1">
      <alignment horizontal="right" vertical="center"/>
    </xf>
    <xf numFmtId="165" fontId="4" fillId="3" borderId="5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left" vertical="top"/>
    </xf>
    <xf numFmtId="164" fontId="8" fillId="6" borderId="4" xfId="0" applyNumberFormat="1" applyFont="1" applyFill="1" applyBorder="1" applyAlignment="1">
      <alignment horizontal="left" vertical="top"/>
    </xf>
    <xf numFmtId="165" fontId="8" fillId="6" borderId="5" xfId="0" applyNumberFormat="1" applyFont="1" applyFill="1" applyBorder="1" applyAlignment="1">
      <alignment horizontal="right" vertical="center"/>
    </xf>
    <xf numFmtId="10" fontId="8" fillId="6" borderId="5" xfId="0" applyNumberFormat="1" applyFont="1" applyFill="1" applyBorder="1" applyAlignment="1">
      <alignment horizontal="right" vertical="center"/>
    </xf>
    <xf numFmtId="166" fontId="4" fillId="6" borderId="5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164" fontId="9" fillId="7" borderId="4" xfId="0" applyNumberFormat="1" applyFont="1" applyFill="1" applyBorder="1" applyAlignment="1">
      <alignment horizontal="left" vertical="top"/>
    </xf>
    <xf numFmtId="165" fontId="9" fillId="7" borderId="5" xfId="0" applyNumberFormat="1" applyFont="1" applyFill="1" applyBorder="1" applyAlignment="1">
      <alignment horizontal="right" vertical="center"/>
    </xf>
    <xf numFmtId="165" fontId="9" fillId="5" borderId="5" xfId="0" applyNumberFormat="1" applyFont="1" applyFill="1" applyBorder="1" applyAlignment="1">
      <alignment horizontal="right" vertical="center"/>
    </xf>
    <xf numFmtId="165" fontId="4" fillId="7" borderId="5" xfId="0" applyNumberFormat="1" applyFont="1" applyFill="1" applyBorder="1" applyAlignment="1">
      <alignment horizontal="right" vertical="center"/>
    </xf>
    <xf numFmtId="164" fontId="10" fillId="3" borderId="0" xfId="0" applyNumberFormat="1" applyFont="1" applyFill="1" applyAlignment="1">
      <alignment horizontal="left" vertical="top"/>
    </xf>
    <xf numFmtId="164" fontId="7" fillId="3" borderId="2" xfId="0" applyNumberFormat="1" applyFont="1" applyFill="1" applyBorder="1" applyAlignment="1">
      <alignment horizontal="left" vertical="top"/>
    </xf>
    <xf numFmtId="164" fontId="7" fillId="3" borderId="0" xfId="0" applyNumberFormat="1" applyFont="1" applyFill="1" applyAlignment="1">
      <alignment horizontal="left" vertical="top" indent="1"/>
    </xf>
    <xf numFmtId="165" fontId="11" fillId="4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11" fillId="4" borderId="4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left" vertical="top"/>
    </xf>
    <xf numFmtId="165" fontId="11" fillId="7" borderId="4" xfId="0" applyNumberFormat="1" applyFont="1" applyFill="1" applyBorder="1" applyAlignment="1">
      <alignment horizontal="right" vertical="center"/>
    </xf>
    <xf numFmtId="164" fontId="7" fillId="4" borderId="0" xfId="0" applyNumberFormat="1" applyFont="1" applyFill="1" applyAlignment="1">
      <alignment horizontal="left" vertical="top" wrapText="1"/>
    </xf>
    <xf numFmtId="164" fontId="7" fillId="3" borderId="0" xfId="0" applyNumberFormat="1" applyFont="1" applyFill="1" applyAlignment="1">
      <alignment horizontal="left" vertical="top" wrapText="1" indent="1"/>
    </xf>
    <xf numFmtId="165" fontId="7" fillId="4" borderId="2" xfId="0" applyNumberFormat="1" applyFont="1" applyFill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5" fontId="7" fillId="4" borderId="4" xfId="0" applyNumberFormat="1" applyFont="1" applyFill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165" fontId="7" fillId="4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left" vertical="top" wrapText="1" indent="1"/>
    </xf>
    <xf numFmtId="165" fontId="7" fillId="4" borderId="3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>
      <alignment horizontal="right" vertical="center"/>
    </xf>
    <xf numFmtId="165" fontId="7" fillId="3" borderId="3" xfId="0" applyNumberFormat="1" applyFont="1" applyFill="1" applyBorder="1" applyAlignment="1">
      <alignment horizontal="right" vertical="center"/>
    </xf>
    <xf numFmtId="165" fontId="7" fillId="3" borderId="4" xfId="0" applyNumberFormat="1" applyFont="1" applyFill="1" applyBorder="1" applyAlignment="1">
      <alignment horizontal="right" vertical="center"/>
    </xf>
    <xf numFmtId="165" fontId="4" fillId="8" borderId="3" xfId="0" applyNumberFormat="1" applyFont="1" applyFill="1" applyBorder="1" applyAlignment="1">
      <alignment horizontal="right" vertical="center"/>
    </xf>
    <xf numFmtId="10" fontId="7" fillId="3" borderId="0" xfId="0" applyNumberFormat="1" applyFont="1" applyFill="1" applyAlignment="1">
      <alignment horizontal="right" vertical="center"/>
    </xf>
    <xf numFmtId="166" fontId="3" fillId="3" borderId="4" xfId="0" applyNumberFormat="1" applyFont="1" applyFill="1" applyBorder="1" applyAlignment="1">
      <alignment horizontal="right" vertical="center"/>
    </xf>
    <xf numFmtId="10" fontId="7" fillId="3" borderId="2" xfId="0" applyNumberFormat="1" applyFont="1" applyFill="1" applyBorder="1" applyAlignment="1">
      <alignment horizontal="right" vertical="center"/>
    </xf>
    <xf numFmtId="165" fontId="8" fillId="3" borderId="4" xfId="0" applyNumberFormat="1" applyFont="1" applyFill="1" applyBorder="1" applyAlignment="1">
      <alignment horizontal="right" vertical="center"/>
    </xf>
    <xf numFmtId="165" fontId="2" fillId="0" borderId="0" xfId="0" applyNumberFormat="1" applyFont="1"/>
    <xf numFmtId="164" fontId="8" fillId="9" borderId="2" xfId="0" applyNumberFormat="1" applyFont="1" applyFill="1" applyBorder="1" applyAlignment="1">
      <alignment horizontal="left" vertical="top"/>
    </xf>
    <xf numFmtId="164" fontId="8" fillId="9" borderId="3" xfId="0" applyNumberFormat="1" applyFont="1" applyFill="1" applyBorder="1" applyAlignment="1">
      <alignment horizontal="left" vertical="top"/>
    </xf>
    <xf numFmtId="165" fontId="8" fillId="9" borderId="5" xfId="0" applyNumberFormat="1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right" vertical="center"/>
    </xf>
    <xf numFmtId="165" fontId="9" fillId="7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right" vertical="center"/>
    </xf>
    <xf numFmtId="164" fontId="8" fillId="6" borderId="2" xfId="0" applyNumberFormat="1" applyFont="1" applyFill="1" applyBorder="1" applyAlignment="1">
      <alignment horizontal="left" vertical="top"/>
    </xf>
    <xf numFmtId="165" fontId="8" fillId="6" borderId="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164" fontId="7" fillId="4" borderId="0" xfId="0" applyNumberFormat="1" applyFont="1" applyFill="1" applyAlignment="1">
      <alignment horizontal="right" vertical="top"/>
    </xf>
    <xf numFmtId="165" fontId="7" fillId="0" borderId="5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horizontal="right" vertical="center"/>
    </xf>
    <xf numFmtId="0" fontId="5" fillId="0" borderId="0" xfId="0" applyFont="1" applyFill="1"/>
    <xf numFmtId="0" fontId="13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4082</xdr:colOff>
      <xdr:row>11</xdr:row>
      <xdr:rowOff>8814</xdr:rowOff>
    </xdr:from>
    <xdr:to>
      <xdr:col>14</xdr:col>
      <xdr:colOff>716311</xdr:colOff>
      <xdr:row>42</xdr:row>
      <xdr:rowOff>62067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7668593-1189-4F40-B208-6AB09D72C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1032" y="3071102"/>
          <a:ext cx="6903479" cy="5453928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0</xdr:row>
      <xdr:rowOff>138112</xdr:rowOff>
    </xdr:from>
    <xdr:to>
      <xdr:col>2</xdr:col>
      <xdr:colOff>157691</xdr:colOff>
      <xdr:row>4</xdr:row>
      <xdr:rowOff>85195</xdr:rowOff>
    </xdr:to>
    <xdr:pic>
      <xdr:nvPicPr>
        <xdr:cNvPr id="3" name="Bild 26">
          <a:extLst>
            <a:ext uri="{FF2B5EF4-FFF2-40B4-BE49-F238E27FC236}">
              <a16:creationId xmlns:a16="http://schemas.microsoft.com/office/drawing/2014/main" id="{1CC12C83-CFE7-426B-B18F-085B1BC9401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8112"/>
          <a:ext cx="1110191" cy="6519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06EF1-5C79-4F9A-93BE-418D83894595}">
  <dimension ref="A7:O81"/>
  <sheetViews>
    <sheetView tabSelected="1" zoomScaleNormal="100" workbookViewId="0">
      <selection activeCell="G10" sqref="G10"/>
    </sheetView>
  </sheetViews>
  <sheetFormatPr baseColWidth="10" defaultColWidth="11" defaultRowHeight="13.9" x14ac:dyDescent="0.4"/>
  <cols>
    <col min="1" max="1" width="13.25" style="61" customWidth="1"/>
    <col min="2" max="2" width="1.25" customWidth="1"/>
    <col min="3" max="3" width="28.375" customWidth="1"/>
    <col min="4" max="4" width="11.5" customWidth="1"/>
    <col min="5" max="5" width="13.75" customWidth="1"/>
    <col min="6" max="6" width="11.125" customWidth="1"/>
    <col min="7" max="7" width="50.5" customWidth="1"/>
    <col min="8" max="8" width="15.25" customWidth="1"/>
  </cols>
  <sheetData>
    <row r="7" spans="1:15" ht="20.65" x14ac:dyDescent="0.6">
      <c r="A7" s="70" t="s">
        <v>94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10" spans="1:15" ht="39.4" x14ac:dyDescent="0.35">
      <c r="A10" s="66" t="s">
        <v>0</v>
      </c>
      <c r="B10" s="1"/>
      <c r="C10" s="1"/>
      <c r="D10" s="1"/>
      <c r="E10" s="1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ht="14.25" thickBot="1" x14ac:dyDescent="0.45">
      <c r="A11" s="60"/>
      <c r="B11" s="1"/>
      <c r="C11" s="1"/>
      <c r="D11" s="1"/>
      <c r="E11" s="1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ht="20.25" x14ac:dyDescent="0.35">
      <c r="A12" s="63" t="s">
        <v>1</v>
      </c>
      <c r="B12" s="1"/>
      <c r="C12" s="3" t="s">
        <v>2</v>
      </c>
      <c r="D12" s="4" t="s">
        <v>3</v>
      </c>
      <c r="E12" s="5" t="s">
        <v>4</v>
      </c>
      <c r="F12" s="5" t="s">
        <v>5</v>
      </c>
      <c r="G12" s="6" t="s">
        <v>6</v>
      </c>
      <c r="H12" s="1"/>
      <c r="I12" s="1"/>
      <c r="J12" s="1"/>
      <c r="K12" s="1"/>
      <c r="L12" s="1"/>
      <c r="M12" s="1"/>
      <c r="N12" s="1"/>
      <c r="O12" s="1"/>
    </row>
    <row r="13" spans="1:15" ht="13.5" x14ac:dyDescent="0.35">
      <c r="A13" s="63"/>
      <c r="B13" s="1"/>
      <c r="C13" s="7" t="s">
        <v>7</v>
      </c>
      <c r="D13" s="8">
        <v>367563122</v>
      </c>
      <c r="E13" s="8">
        <v>349216541</v>
      </c>
      <c r="F13" s="9">
        <f>E13-D13</f>
        <v>-18346581</v>
      </c>
      <c r="G13" s="14" t="s">
        <v>8</v>
      </c>
      <c r="H13" s="1"/>
      <c r="I13" s="1"/>
      <c r="J13" s="1"/>
      <c r="K13" s="1"/>
      <c r="L13" s="1"/>
      <c r="M13" s="1"/>
      <c r="N13" s="1"/>
      <c r="O13" s="1"/>
    </row>
    <row r="14" spans="1:15" ht="13.5" x14ac:dyDescent="0.35">
      <c r="A14" s="63"/>
      <c r="B14" s="1"/>
      <c r="C14" s="7" t="s">
        <v>9</v>
      </c>
      <c r="D14" s="8">
        <v>79888543</v>
      </c>
      <c r="E14" s="8">
        <v>74290045</v>
      </c>
      <c r="F14" s="9">
        <f t="shared" ref="F14:F15" si="0">E14-D14</f>
        <v>-5598498</v>
      </c>
      <c r="G14" s="14" t="s">
        <v>10</v>
      </c>
      <c r="H14" s="1"/>
      <c r="I14" s="1"/>
      <c r="J14" s="1"/>
      <c r="K14" s="1"/>
      <c r="L14" s="1"/>
      <c r="M14" s="1"/>
      <c r="N14" s="1"/>
      <c r="O14" s="1"/>
    </row>
    <row r="15" spans="1:15" ht="13.5" x14ac:dyDescent="0.35">
      <c r="A15" s="63"/>
      <c r="B15" s="1"/>
      <c r="C15" s="7" t="s">
        <v>11</v>
      </c>
      <c r="D15" s="8">
        <v>16543778</v>
      </c>
      <c r="E15" s="8">
        <v>23001912</v>
      </c>
      <c r="F15" s="9">
        <f t="shared" si="0"/>
        <v>6458134</v>
      </c>
      <c r="G15" s="14" t="s">
        <v>12</v>
      </c>
      <c r="H15" s="1"/>
      <c r="I15" s="1"/>
      <c r="J15" s="1"/>
      <c r="K15" s="1"/>
      <c r="L15" s="1"/>
      <c r="M15" s="1"/>
      <c r="N15" s="1"/>
      <c r="O15" s="1"/>
    </row>
    <row r="16" spans="1:15" ht="13.5" x14ac:dyDescent="0.35">
      <c r="A16" s="63"/>
      <c r="B16" s="1"/>
      <c r="C16" s="10" t="s">
        <v>13</v>
      </c>
      <c r="D16" s="11">
        <f>SUM(D13:D15)</f>
        <v>463995443</v>
      </c>
      <c r="E16" s="12">
        <f>SUM(E13:E15)</f>
        <v>446508498</v>
      </c>
      <c r="F16" s="13">
        <f>E16-D16</f>
        <v>-17486945</v>
      </c>
      <c r="G16" s="14" t="s">
        <v>14</v>
      </c>
      <c r="H16" s="1"/>
      <c r="I16" s="1"/>
      <c r="J16" s="1"/>
      <c r="K16" s="1"/>
      <c r="L16" s="1"/>
      <c r="M16" s="1"/>
      <c r="N16" s="1"/>
      <c r="O16" s="1"/>
    </row>
    <row r="17" spans="1:15" ht="13.5" x14ac:dyDescent="0.35">
      <c r="A17" s="63"/>
      <c r="B17" s="1"/>
      <c r="C17" s="7" t="s">
        <v>15</v>
      </c>
      <c r="D17" s="8">
        <v>188393876</v>
      </c>
      <c r="E17" s="8">
        <v>189153422</v>
      </c>
      <c r="F17" s="9">
        <f>E17-D17</f>
        <v>759546</v>
      </c>
      <c r="G17" s="14" t="s">
        <v>16</v>
      </c>
      <c r="H17" s="1"/>
      <c r="I17" s="1"/>
      <c r="J17" s="1"/>
      <c r="K17" s="1"/>
      <c r="L17" s="1"/>
      <c r="M17" s="1"/>
      <c r="N17" s="1"/>
      <c r="O17" s="1"/>
    </row>
    <row r="18" spans="1:15" ht="13.5" x14ac:dyDescent="0.35">
      <c r="A18" s="63"/>
      <c r="B18" s="1"/>
      <c r="C18" s="7" t="s">
        <v>17</v>
      </c>
      <c r="D18" s="8">
        <v>108749122</v>
      </c>
      <c r="E18" s="8">
        <v>101872311</v>
      </c>
      <c r="F18" s="9">
        <f t="shared" ref="F18:F21" si="1">E18-D18</f>
        <v>-6876811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 ht="13.5" x14ac:dyDescent="0.35">
      <c r="A19" s="63"/>
      <c r="B19" s="1"/>
      <c r="C19" s="7" t="s">
        <v>18</v>
      </c>
      <c r="D19" s="8">
        <v>80978666</v>
      </c>
      <c r="E19" s="8">
        <v>80642794</v>
      </c>
      <c r="F19" s="9">
        <f t="shared" si="1"/>
        <v>-335872</v>
      </c>
      <c r="G19" s="14" t="s">
        <v>19</v>
      </c>
      <c r="H19" s="1"/>
      <c r="I19" s="1"/>
      <c r="J19" s="1"/>
      <c r="K19" s="1"/>
      <c r="L19" s="1"/>
      <c r="M19" s="1"/>
      <c r="N19" s="1"/>
      <c r="O19" s="1"/>
    </row>
    <row r="20" spans="1:15" ht="13.5" x14ac:dyDescent="0.35">
      <c r="A20" s="63"/>
      <c r="B20" s="1"/>
      <c r="C20" s="7" t="s">
        <v>20</v>
      </c>
      <c r="D20" s="8">
        <v>11740900</v>
      </c>
      <c r="E20" s="8">
        <v>9802887</v>
      </c>
      <c r="F20" s="9">
        <f t="shared" si="1"/>
        <v>-1938013</v>
      </c>
      <c r="G20" s="14" t="s">
        <v>21</v>
      </c>
      <c r="H20" s="1"/>
      <c r="I20" s="1"/>
      <c r="J20" s="1"/>
      <c r="K20" s="1"/>
      <c r="L20" s="1"/>
      <c r="M20" s="1"/>
      <c r="N20" s="1"/>
      <c r="O20" s="1"/>
    </row>
    <row r="21" spans="1:15" ht="13.5" x14ac:dyDescent="0.35">
      <c r="A21" s="63"/>
      <c r="B21" s="1"/>
      <c r="C21" s="7" t="s">
        <v>22</v>
      </c>
      <c r="D21" s="8">
        <v>33437002</v>
      </c>
      <c r="E21" s="8">
        <v>31240319</v>
      </c>
      <c r="F21" s="9">
        <f t="shared" si="1"/>
        <v>-2196683</v>
      </c>
      <c r="G21" s="14" t="s">
        <v>23</v>
      </c>
      <c r="H21" s="1"/>
      <c r="I21" s="1"/>
      <c r="J21" s="1"/>
      <c r="K21" s="1"/>
      <c r="L21" s="1"/>
      <c r="M21" s="1"/>
      <c r="N21" s="1"/>
      <c r="O21" s="1"/>
    </row>
    <row r="22" spans="1:15" ht="13.5" x14ac:dyDescent="0.35">
      <c r="A22" s="63"/>
      <c r="B22" s="1"/>
      <c r="C22" s="10" t="s">
        <v>24</v>
      </c>
      <c r="D22" s="11">
        <f>SUM(D17:D21)</f>
        <v>423299566</v>
      </c>
      <c r="E22" s="12">
        <f>SUM(E17:E21)</f>
        <v>412711733</v>
      </c>
      <c r="F22" s="13">
        <f>E22-D22</f>
        <v>-10587833</v>
      </c>
      <c r="G22" s="14" t="s">
        <v>25</v>
      </c>
      <c r="H22" s="1"/>
      <c r="I22" s="1"/>
      <c r="J22" s="1"/>
      <c r="K22" s="1"/>
      <c r="L22" s="1"/>
      <c r="M22" s="1"/>
      <c r="N22" s="1"/>
      <c r="O22" s="1"/>
    </row>
    <row r="23" spans="1:15" ht="13.5" x14ac:dyDescent="0.35">
      <c r="A23" s="63"/>
      <c r="B23" s="1"/>
      <c r="C23" s="15" t="s">
        <v>26</v>
      </c>
      <c r="D23" s="16">
        <f>D16-D22</f>
        <v>40695877</v>
      </c>
      <c r="E23" s="16">
        <f>E16-E22</f>
        <v>33796765</v>
      </c>
      <c r="F23" s="16">
        <f>E23-D23</f>
        <v>-6899112</v>
      </c>
      <c r="G23" s="1"/>
      <c r="H23" s="1"/>
      <c r="I23" s="1"/>
      <c r="J23" s="1"/>
      <c r="K23" s="1"/>
      <c r="L23" s="1"/>
      <c r="M23" s="1"/>
      <c r="N23" s="1"/>
      <c r="O23" s="1"/>
    </row>
    <row r="24" spans="1:15" ht="13.5" x14ac:dyDescent="0.35">
      <c r="A24" s="63"/>
      <c r="B24" s="1"/>
      <c r="C24" s="15" t="s">
        <v>27</v>
      </c>
      <c r="D24" s="17">
        <f>IF(D16,D23/D16,0)</f>
        <v>8.7707492851389929E-2</v>
      </c>
      <c r="E24" s="17">
        <f>IF(E16,E23/E16,0)</f>
        <v>7.5691202186257162E-2</v>
      </c>
      <c r="F24" s="18">
        <f>E24-D24</f>
        <v>-1.2016290665132767E-2</v>
      </c>
      <c r="G24" s="1"/>
      <c r="H24" s="1"/>
      <c r="I24" s="1"/>
      <c r="J24" s="1"/>
      <c r="K24" s="1"/>
      <c r="L24" s="1"/>
      <c r="M24" s="1"/>
      <c r="N24" s="1"/>
      <c r="O24" s="1"/>
    </row>
    <row r="25" spans="1:15" ht="13.5" x14ac:dyDescent="0.35">
      <c r="A25" s="63"/>
      <c r="B25" s="1"/>
      <c r="C25" s="7"/>
      <c r="D25" s="19"/>
      <c r="E25" s="65"/>
      <c r="F25" s="9"/>
      <c r="G25" s="1"/>
      <c r="H25" s="1"/>
      <c r="I25" s="1"/>
      <c r="J25" s="1"/>
      <c r="K25" s="1"/>
      <c r="L25" s="1"/>
      <c r="M25" s="1"/>
      <c r="N25" s="1"/>
      <c r="O25" s="1"/>
    </row>
    <row r="26" spans="1:15" ht="13.5" x14ac:dyDescent="0.35">
      <c r="A26" s="63"/>
      <c r="B26" s="1"/>
      <c r="C26" s="7" t="s">
        <v>28</v>
      </c>
      <c r="D26" s="8">
        <v>12987656</v>
      </c>
      <c r="E26" s="8">
        <v>12547871</v>
      </c>
      <c r="F26" s="9">
        <f>E26-D26</f>
        <v>-439785</v>
      </c>
      <c r="G26" s="1"/>
      <c r="H26" s="1"/>
      <c r="I26" s="1"/>
      <c r="J26" s="1"/>
      <c r="K26" s="1"/>
      <c r="L26" s="1"/>
      <c r="M26" s="1"/>
      <c r="N26" s="1"/>
      <c r="O26" s="1"/>
    </row>
    <row r="27" spans="1:15" ht="13.5" x14ac:dyDescent="0.35">
      <c r="A27" s="63"/>
      <c r="B27" s="1"/>
      <c r="C27" s="7" t="s">
        <v>29</v>
      </c>
      <c r="D27" s="8">
        <v>12000198</v>
      </c>
      <c r="E27" s="8">
        <v>12456322</v>
      </c>
      <c r="F27" s="9">
        <f t="shared" ref="F27:F30" si="2">E27-D27</f>
        <v>456124</v>
      </c>
      <c r="G27" s="1"/>
      <c r="H27" s="1"/>
      <c r="I27" s="1"/>
      <c r="J27" s="1"/>
      <c r="K27" s="1"/>
      <c r="L27" s="1"/>
      <c r="M27" s="1"/>
      <c r="N27" s="1"/>
      <c r="O27" s="1"/>
    </row>
    <row r="28" spans="1:15" ht="13.5" x14ac:dyDescent="0.35">
      <c r="A28" s="63"/>
      <c r="B28" s="1"/>
      <c r="C28" s="7" t="s">
        <v>30</v>
      </c>
      <c r="D28" s="8">
        <v>1243000</v>
      </c>
      <c r="E28" s="8">
        <v>3456090</v>
      </c>
      <c r="F28" s="9">
        <f t="shared" si="2"/>
        <v>2213090</v>
      </c>
      <c r="G28" s="1"/>
      <c r="H28" s="1"/>
      <c r="I28" s="1"/>
      <c r="J28" s="1"/>
      <c r="K28" s="1"/>
      <c r="L28" s="1"/>
      <c r="M28" s="1"/>
      <c r="N28" s="1"/>
      <c r="O28" s="1"/>
    </row>
    <row r="29" spans="1:15" ht="13.5" x14ac:dyDescent="0.35">
      <c r="A29" s="63"/>
      <c r="B29" s="1"/>
      <c r="C29" s="7" t="s">
        <v>31</v>
      </c>
      <c r="D29" s="8">
        <v>3142098</v>
      </c>
      <c r="E29" s="8">
        <v>0</v>
      </c>
      <c r="F29" s="9">
        <f>D29-E29</f>
        <v>3142098</v>
      </c>
      <c r="G29" s="1"/>
      <c r="H29" s="1"/>
      <c r="I29" s="1"/>
      <c r="J29" s="1"/>
      <c r="K29" s="1"/>
      <c r="L29" s="1"/>
      <c r="M29" s="1"/>
      <c r="N29" s="1"/>
      <c r="O29" s="1"/>
    </row>
    <row r="30" spans="1:15" ht="13.5" x14ac:dyDescent="0.35">
      <c r="A30" s="63"/>
      <c r="B30" s="1"/>
      <c r="C30" s="7" t="s">
        <v>32</v>
      </c>
      <c r="D30" s="8">
        <v>-343221</v>
      </c>
      <c r="E30" s="8">
        <v>-100234</v>
      </c>
      <c r="F30" s="9">
        <f t="shared" si="2"/>
        <v>242987</v>
      </c>
      <c r="G30" s="1"/>
      <c r="H30" s="1"/>
      <c r="I30" s="1"/>
      <c r="J30" s="1"/>
      <c r="K30" s="1"/>
      <c r="L30" s="1"/>
      <c r="M30" s="1"/>
      <c r="N30" s="1"/>
      <c r="O30" s="1"/>
    </row>
    <row r="31" spans="1:15" ht="13.5" x14ac:dyDescent="0.35">
      <c r="A31" s="63"/>
      <c r="B31" s="1"/>
      <c r="C31" s="20" t="s">
        <v>33</v>
      </c>
      <c r="D31" s="21">
        <f>D23-SUM(D26:D30)</f>
        <v>11666146</v>
      </c>
      <c r="E31" s="22">
        <f>E23-SUM(E26:E30)</f>
        <v>5436716</v>
      </c>
      <c r="F31" s="23">
        <f>E31-D31</f>
        <v>-6229430</v>
      </c>
      <c r="G31" s="1"/>
      <c r="H31" s="1"/>
      <c r="I31" s="1"/>
      <c r="J31" s="1"/>
      <c r="K31" s="1"/>
      <c r="L31" s="1"/>
      <c r="M31" s="1"/>
      <c r="N31" s="1"/>
      <c r="O31" s="1"/>
    </row>
    <row r="32" spans="1:15" ht="13.5" x14ac:dyDescent="0.35">
      <c r="A32" s="63"/>
      <c r="B32" s="1"/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ht="13.5" x14ac:dyDescent="0.35">
      <c r="A33" s="63" t="s">
        <v>34</v>
      </c>
      <c r="B33" s="1"/>
      <c r="C33" s="24" t="s">
        <v>35</v>
      </c>
      <c r="D33" s="1"/>
      <c r="E33" s="1"/>
      <c r="F33" s="2"/>
      <c r="G33" s="25" t="s">
        <v>36</v>
      </c>
      <c r="H33" s="1"/>
      <c r="I33" s="1"/>
      <c r="J33" s="1"/>
      <c r="K33" s="1"/>
      <c r="L33" s="1"/>
      <c r="M33" s="1"/>
      <c r="N33" s="1"/>
      <c r="O33" s="1"/>
    </row>
    <row r="34" spans="1:15" ht="13.5" x14ac:dyDescent="0.35">
      <c r="A34" s="63"/>
      <c r="B34" s="1"/>
      <c r="C34" s="26" t="s">
        <v>37</v>
      </c>
      <c r="D34" s="1"/>
      <c r="E34" s="27">
        <v>1084387</v>
      </c>
      <c r="F34" s="2"/>
      <c r="G34" s="28" t="s">
        <v>38</v>
      </c>
      <c r="H34" s="1"/>
      <c r="I34" s="1"/>
      <c r="J34" s="1"/>
      <c r="K34" s="1"/>
      <c r="L34" s="1"/>
      <c r="M34" s="1"/>
      <c r="N34" s="1"/>
      <c r="O34" s="1"/>
    </row>
    <row r="35" spans="1:15" ht="13.5" x14ac:dyDescent="0.35">
      <c r="A35" s="63"/>
      <c r="B35" s="1"/>
      <c r="C35" s="26" t="s">
        <v>39</v>
      </c>
      <c r="D35" s="1"/>
      <c r="E35" s="29"/>
      <c r="F35" s="2"/>
      <c r="G35" s="28" t="s">
        <v>38</v>
      </c>
      <c r="H35" s="1"/>
      <c r="I35" s="1"/>
      <c r="J35" s="1"/>
      <c r="K35" s="1"/>
      <c r="L35" s="1"/>
      <c r="M35" s="1"/>
      <c r="N35" s="1"/>
      <c r="O35" s="1"/>
    </row>
    <row r="36" spans="1:15" ht="13.5" x14ac:dyDescent="0.35">
      <c r="A36" s="63"/>
      <c r="B36" s="1"/>
      <c r="C36" s="26" t="s">
        <v>40</v>
      </c>
      <c r="D36" s="1"/>
      <c r="E36" s="29">
        <v>10535000</v>
      </c>
      <c r="F36" s="2"/>
      <c r="G36" s="28" t="s">
        <v>41</v>
      </c>
      <c r="H36" s="1"/>
      <c r="I36" s="1"/>
      <c r="J36" s="1"/>
      <c r="K36" s="1"/>
      <c r="L36" s="1"/>
      <c r="M36" s="1"/>
      <c r="N36" s="1"/>
      <c r="O36" s="1"/>
    </row>
    <row r="37" spans="1:15" ht="13.5" x14ac:dyDescent="0.35">
      <c r="A37" s="63"/>
      <c r="B37" s="1"/>
      <c r="C37" s="26" t="s">
        <v>42</v>
      </c>
      <c r="D37" s="1"/>
      <c r="E37" s="29">
        <v>0</v>
      </c>
      <c r="F37" s="2"/>
      <c r="G37" s="28" t="s">
        <v>43</v>
      </c>
      <c r="H37" s="1"/>
      <c r="I37" s="1"/>
      <c r="J37" s="1"/>
      <c r="K37" s="1"/>
      <c r="L37" s="1"/>
      <c r="M37" s="1"/>
      <c r="N37" s="1"/>
      <c r="O37" s="1"/>
    </row>
    <row r="38" spans="1:15" ht="13.5" x14ac:dyDescent="0.35">
      <c r="A38" s="63"/>
      <c r="B38" s="1"/>
      <c r="C38" s="30" t="s">
        <v>44</v>
      </c>
      <c r="D38" s="1"/>
      <c r="E38" s="31">
        <f>SUM(E34:E37)</f>
        <v>11619387</v>
      </c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ht="13.5" x14ac:dyDescent="0.35">
      <c r="A39" s="63"/>
      <c r="B39" s="1"/>
      <c r="C39" s="30"/>
      <c r="D39" s="1"/>
      <c r="E39" s="67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ht="13.5" x14ac:dyDescent="0.35">
      <c r="A40" s="63"/>
      <c r="B40" s="1"/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ht="13.5" x14ac:dyDescent="0.35">
      <c r="A41" s="63" t="s">
        <v>45</v>
      </c>
      <c r="B41" s="1"/>
      <c r="C41" s="24" t="s">
        <v>46</v>
      </c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ht="13.5" x14ac:dyDescent="0.35">
      <c r="A42" s="63"/>
      <c r="B42" s="1"/>
      <c r="C42" s="32" t="s">
        <v>93</v>
      </c>
      <c r="D42" s="1"/>
      <c r="E42" s="1"/>
      <c r="F42" s="2"/>
      <c r="G42" s="25" t="s">
        <v>47</v>
      </c>
      <c r="H42" s="1"/>
      <c r="I42" s="1"/>
      <c r="J42" s="1"/>
      <c r="K42" s="1"/>
      <c r="L42" s="1"/>
      <c r="M42" s="1"/>
      <c r="N42" s="1"/>
      <c r="O42" s="1"/>
    </row>
    <row r="43" spans="1:15" ht="13.5" x14ac:dyDescent="0.35">
      <c r="A43" s="63"/>
      <c r="B43" s="1"/>
      <c r="C43" s="33" t="s">
        <v>48</v>
      </c>
      <c r="D43" s="34">
        <v>2000000</v>
      </c>
      <c r="E43" s="35"/>
      <c r="F43" s="2"/>
      <c r="G43" s="25" t="s">
        <v>49</v>
      </c>
      <c r="H43" s="1"/>
      <c r="I43" s="1"/>
      <c r="J43" s="1"/>
      <c r="K43" s="1"/>
      <c r="L43" s="1"/>
      <c r="M43" s="1"/>
      <c r="N43" s="1"/>
      <c r="O43" s="1"/>
    </row>
    <row r="44" spans="1:15" ht="13.5" x14ac:dyDescent="0.35">
      <c r="A44" s="63"/>
      <c r="B44" s="1"/>
      <c r="C44" s="33" t="s">
        <v>50</v>
      </c>
      <c r="D44" s="36">
        <v>1800000</v>
      </c>
      <c r="E44" s="37"/>
      <c r="F44" s="2"/>
      <c r="G44" s="7" t="s">
        <v>51</v>
      </c>
      <c r="H44" s="1"/>
      <c r="I44" s="1"/>
      <c r="J44" s="1"/>
      <c r="K44" s="1"/>
      <c r="L44" s="1"/>
      <c r="M44" s="1"/>
      <c r="N44" s="1"/>
      <c r="O44" s="1"/>
    </row>
    <row r="45" spans="1:15" ht="13.5" x14ac:dyDescent="0.35">
      <c r="A45" s="63"/>
      <c r="B45" s="1"/>
      <c r="C45" s="33" t="s">
        <v>52</v>
      </c>
      <c r="D45" s="38">
        <f>D43-D44</f>
        <v>200000</v>
      </c>
      <c r="E45" s="37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ht="13.5" x14ac:dyDescent="0.35">
      <c r="A46" s="63"/>
      <c r="B46" s="1"/>
      <c r="C46" s="33" t="s">
        <v>53</v>
      </c>
      <c r="D46" s="39">
        <v>5</v>
      </c>
      <c r="E46" s="38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ht="13.5" x14ac:dyDescent="0.35">
      <c r="A47" s="63"/>
      <c r="B47" s="1"/>
      <c r="C47" s="33" t="s">
        <v>54</v>
      </c>
      <c r="D47" s="40">
        <f>12-D46</f>
        <v>7</v>
      </c>
      <c r="E47" s="38"/>
      <c r="F47" s="2"/>
      <c r="G47" s="28" t="s">
        <v>55</v>
      </c>
      <c r="H47" s="1"/>
      <c r="I47" s="1"/>
      <c r="J47" s="1"/>
      <c r="K47" s="1"/>
      <c r="L47" s="1"/>
      <c r="M47" s="1"/>
      <c r="N47" s="1"/>
      <c r="O47" s="1"/>
    </row>
    <row r="48" spans="1:15" ht="13.5" x14ac:dyDescent="0.35">
      <c r="A48" s="63"/>
      <c r="B48" s="1"/>
      <c r="C48" s="33" t="s">
        <v>56</v>
      </c>
      <c r="D48" s="40">
        <f>IF(D46,D43/D46*D47,0)</f>
        <v>2800000</v>
      </c>
      <c r="E48" s="38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ht="13.5" x14ac:dyDescent="0.35">
      <c r="A49" s="63"/>
      <c r="B49" s="1"/>
      <c r="C49" s="33" t="s">
        <v>57</v>
      </c>
      <c r="D49" s="41">
        <f>IF(D46,D45/D46*D47,0)</f>
        <v>280000</v>
      </c>
      <c r="E49" s="38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ht="13.5" x14ac:dyDescent="0.35">
      <c r="A50" s="63"/>
      <c r="B50" s="1"/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ht="13.5" x14ac:dyDescent="0.35">
      <c r="A51" s="63" t="s">
        <v>58</v>
      </c>
      <c r="B51" s="1"/>
      <c r="C51" s="24" t="s">
        <v>59</v>
      </c>
      <c r="D51" s="1"/>
      <c r="E51" s="1"/>
      <c r="F51" s="2"/>
      <c r="G51" s="25"/>
      <c r="H51" s="1"/>
      <c r="I51" s="1"/>
      <c r="J51" s="1"/>
      <c r="K51" s="1"/>
      <c r="L51" s="1"/>
      <c r="M51" s="1"/>
      <c r="N51" s="1"/>
      <c r="O51" s="1"/>
    </row>
    <row r="52" spans="1:15" ht="13.5" x14ac:dyDescent="0.35">
      <c r="A52" s="63"/>
      <c r="B52" s="1"/>
      <c r="C52" s="26" t="s">
        <v>60</v>
      </c>
      <c r="D52" s="34">
        <v>6315000</v>
      </c>
      <c r="E52" s="42">
        <v>-861000</v>
      </c>
      <c r="F52" s="2"/>
      <c r="G52" s="28" t="s">
        <v>61</v>
      </c>
      <c r="H52" s="1"/>
      <c r="I52" s="1"/>
      <c r="J52" s="1"/>
      <c r="K52" s="1"/>
      <c r="L52" s="1"/>
      <c r="M52" s="1"/>
      <c r="N52" s="1"/>
      <c r="O52" s="1"/>
    </row>
    <row r="53" spans="1:15" ht="13.5" x14ac:dyDescent="0.35">
      <c r="A53" s="63"/>
      <c r="B53" s="1"/>
      <c r="C53" s="26" t="s">
        <v>62</v>
      </c>
      <c r="D53" s="36">
        <v>-1965000</v>
      </c>
      <c r="E53" s="8">
        <v>1822364</v>
      </c>
      <c r="F53" s="2"/>
      <c r="G53" s="28" t="s">
        <v>61</v>
      </c>
      <c r="H53" s="1"/>
      <c r="I53" s="1"/>
      <c r="J53" s="1"/>
      <c r="K53" s="1"/>
      <c r="L53" s="1"/>
      <c r="M53" s="1"/>
      <c r="N53" s="1"/>
      <c r="O53" s="1"/>
    </row>
    <row r="54" spans="1:15" ht="13.5" x14ac:dyDescent="0.35">
      <c r="A54" s="63"/>
      <c r="B54" s="1"/>
      <c r="C54" s="26" t="s">
        <v>63</v>
      </c>
      <c r="D54" s="40">
        <f>SUM(D52:D53)</f>
        <v>4350000</v>
      </c>
      <c r="E54" s="40">
        <f>SUM(E52:E53)</f>
        <v>961364</v>
      </c>
      <c r="F54" s="2"/>
      <c r="G54" s="28"/>
      <c r="H54" s="1"/>
      <c r="I54" s="1"/>
      <c r="J54" s="1"/>
      <c r="K54" s="1"/>
      <c r="L54" s="1"/>
      <c r="M54" s="1"/>
      <c r="N54" s="1"/>
      <c r="O54" s="1"/>
    </row>
    <row r="55" spans="1:15" ht="13.5" x14ac:dyDescent="0.35">
      <c r="A55" s="63"/>
      <c r="B55" s="1"/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ht="13.5" x14ac:dyDescent="0.35">
      <c r="A56" s="63" t="s">
        <v>1</v>
      </c>
      <c r="B56" s="1"/>
      <c r="C56" s="24" t="s">
        <v>64</v>
      </c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ht="13.5" x14ac:dyDescent="0.35">
      <c r="A57" s="63"/>
      <c r="B57" s="1"/>
      <c r="C57" s="33" t="s">
        <v>65</v>
      </c>
      <c r="D57" s="43">
        <f>D16+D48-D52</f>
        <v>460480443</v>
      </c>
      <c r="E57" s="44">
        <f>E16-E36-E37-E52</f>
        <v>436834498</v>
      </c>
      <c r="F57" s="2"/>
      <c r="G57" s="28" t="s">
        <v>66</v>
      </c>
      <c r="H57" s="1"/>
      <c r="I57" s="1"/>
      <c r="J57" s="1"/>
      <c r="K57" s="1"/>
      <c r="L57" s="1"/>
      <c r="M57" s="1"/>
      <c r="N57" s="1"/>
      <c r="O57" s="1"/>
    </row>
    <row r="58" spans="1:15" ht="13.5" x14ac:dyDescent="0.35">
      <c r="A58" s="63"/>
      <c r="B58" s="1"/>
      <c r="C58" s="33" t="s">
        <v>67</v>
      </c>
      <c r="D58" s="45">
        <f>D23+D49-D54</f>
        <v>36625877</v>
      </c>
      <c r="E58" s="19">
        <f>E23-E38-E54</f>
        <v>21216014</v>
      </c>
      <c r="F58" s="46">
        <f>E58-D58</f>
        <v>-15409863</v>
      </c>
      <c r="G58" s="1"/>
      <c r="H58" s="1"/>
      <c r="I58" s="1"/>
      <c r="J58" s="1"/>
      <c r="K58" s="1"/>
      <c r="L58" s="1"/>
      <c r="M58" s="1"/>
      <c r="N58" s="1"/>
      <c r="O58" s="1"/>
    </row>
    <row r="59" spans="1:15" ht="13.5" x14ac:dyDescent="0.35">
      <c r="A59" s="63"/>
      <c r="B59" s="1"/>
      <c r="C59" s="33" t="s">
        <v>68</v>
      </c>
      <c r="D59" s="47">
        <f>IF(D57,D58/D57,0)</f>
        <v>7.953839855040272E-2</v>
      </c>
      <c r="E59" s="47">
        <f>IF(E57,E58/E57,0)</f>
        <v>4.8567624803295642E-2</v>
      </c>
      <c r="F59" s="48">
        <f>E59-D59</f>
        <v>-3.0970773747107078E-2</v>
      </c>
      <c r="G59" s="1"/>
      <c r="H59" s="1"/>
      <c r="I59" s="1"/>
      <c r="J59" s="1"/>
      <c r="K59" s="1"/>
      <c r="L59" s="1"/>
      <c r="M59" s="1"/>
      <c r="N59" s="1"/>
      <c r="O59" s="1"/>
    </row>
    <row r="60" spans="1:15" ht="13.5" x14ac:dyDescent="0.35">
      <c r="A60" s="63"/>
      <c r="B60" s="1"/>
      <c r="C60" s="24"/>
      <c r="D60" s="47"/>
      <c r="E60" s="47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ht="13.5" x14ac:dyDescent="0.35">
      <c r="A61" s="63" t="s">
        <v>69</v>
      </c>
      <c r="B61" s="1"/>
      <c r="C61" s="24" t="s">
        <v>70</v>
      </c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ht="13.5" x14ac:dyDescent="0.35">
      <c r="A62" s="63"/>
      <c r="B62" s="1"/>
      <c r="C62" s="30" t="s">
        <v>71</v>
      </c>
      <c r="D62" s="1"/>
      <c r="E62" s="49">
        <f>D59</f>
        <v>7.953839855040272E-2</v>
      </c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ht="13.5" x14ac:dyDescent="0.35">
      <c r="A63" s="63"/>
      <c r="B63" s="1"/>
      <c r="C63" s="30" t="s">
        <v>72</v>
      </c>
      <c r="D63" s="1"/>
      <c r="E63" s="50">
        <f>E57*D59</f>
        <v>34745116.402489103</v>
      </c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ht="13.5" x14ac:dyDescent="0.35">
      <c r="A64" s="63"/>
      <c r="B64" s="1"/>
      <c r="C64" s="30" t="s">
        <v>73</v>
      </c>
      <c r="D64" s="1"/>
      <c r="E64" s="45">
        <f>E58</f>
        <v>21216014</v>
      </c>
      <c r="F64" s="51"/>
      <c r="G64" s="28" t="s">
        <v>74</v>
      </c>
      <c r="H64" s="1"/>
      <c r="I64" s="1"/>
      <c r="J64" s="1"/>
      <c r="K64" s="1"/>
      <c r="L64" s="1"/>
      <c r="M64" s="1"/>
      <c r="N64" s="1"/>
      <c r="O64" s="1"/>
    </row>
    <row r="65" spans="1:15" ht="13.5" x14ac:dyDescent="0.35">
      <c r="A65" s="63"/>
      <c r="B65" s="1"/>
      <c r="C65" s="52" t="s">
        <v>75</v>
      </c>
      <c r="D65" s="53"/>
      <c r="E65" s="54">
        <f>IF(F58&gt;0,0,E63-E64)</f>
        <v>13529102.402489103</v>
      </c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ht="13.5" x14ac:dyDescent="0.35">
      <c r="A66" s="63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3.5" x14ac:dyDescent="0.35">
      <c r="A67" s="63" t="s">
        <v>76</v>
      </c>
      <c r="B67" s="1"/>
      <c r="C67" s="24" t="s">
        <v>77</v>
      </c>
      <c r="D67" s="64" t="s">
        <v>92</v>
      </c>
      <c r="E67" s="64" t="s">
        <v>92</v>
      </c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ht="13.5" x14ac:dyDescent="0.35">
      <c r="A68" s="63"/>
      <c r="B68" s="1"/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ht="13.5" x14ac:dyDescent="0.35">
      <c r="A69" s="63" t="s">
        <v>78</v>
      </c>
      <c r="B69" s="1"/>
      <c r="C69" s="24" t="s">
        <v>79</v>
      </c>
      <c r="D69" s="1"/>
      <c r="E69" s="1"/>
      <c r="F69" s="2"/>
      <c r="G69" s="25" t="s">
        <v>14</v>
      </c>
      <c r="H69" s="1"/>
      <c r="I69" s="1"/>
      <c r="J69" s="1"/>
      <c r="K69" s="1"/>
      <c r="L69" s="1"/>
      <c r="M69" s="1"/>
      <c r="N69" s="1"/>
      <c r="O69" s="1"/>
    </row>
    <row r="70" spans="1:15" x14ac:dyDescent="0.4">
      <c r="A70" s="62"/>
      <c r="B70" s="1"/>
      <c r="C70" s="26" t="s">
        <v>80</v>
      </c>
      <c r="D70" s="34">
        <v>50523608</v>
      </c>
      <c r="E70" s="42">
        <v>49576111</v>
      </c>
      <c r="F70" s="55">
        <f>E70-D70</f>
        <v>-947497</v>
      </c>
      <c r="G70" s="28" t="s">
        <v>81</v>
      </c>
      <c r="H70" s="1"/>
      <c r="I70" s="1"/>
      <c r="J70" s="1"/>
      <c r="K70" s="1"/>
      <c r="L70" s="1"/>
      <c r="M70" s="1"/>
      <c r="N70" s="1"/>
      <c r="O70" s="1"/>
    </row>
    <row r="71" spans="1:15" x14ac:dyDescent="0.4">
      <c r="A71" s="62"/>
      <c r="B71" s="1"/>
      <c r="C71" s="26" t="s">
        <v>82</v>
      </c>
      <c r="D71" s="36">
        <v>2707299</v>
      </c>
      <c r="E71" s="8">
        <v>2289981</v>
      </c>
      <c r="F71" s="55">
        <f>E71-D71</f>
        <v>-417318</v>
      </c>
      <c r="G71" s="28"/>
      <c r="H71" s="1"/>
      <c r="I71" s="1"/>
      <c r="J71" s="1"/>
      <c r="K71" s="1"/>
      <c r="L71" s="1"/>
      <c r="M71" s="1"/>
      <c r="N71" s="1"/>
      <c r="O71" s="1"/>
    </row>
    <row r="72" spans="1:15" x14ac:dyDescent="0.4">
      <c r="A72" s="62"/>
      <c r="B72" s="1"/>
      <c r="C72" s="26" t="s">
        <v>83</v>
      </c>
      <c r="D72" s="40">
        <f>SUM(D70:D71)</f>
        <v>53230907</v>
      </c>
      <c r="E72" s="40">
        <f>SUM(E70:E71)</f>
        <v>51866092</v>
      </c>
      <c r="F72" s="56">
        <f>SUM(F70:F71)</f>
        <v>-1364815</v>
      </c>
      <c r="G72" s="28"/>
      <c r="H72" s="1"/>
      <c r="I72" s="1"/>
      <c r="J72" s="1"/>
      <c r="K72" s="1"/>
      <c r="L72" s="1"/>
      <c r="M72" s="1"/>
      <c r="N72" s="1"/>
      <c r="O72" s="1"/>
    </row>
    <row r="73" spans="1:15" x14ac:dyDescent="0.4">
      <c r="A73" s="60"/>
      <c r="B73" s="1"/>
      <c r="C73" s="26"/>
      <c r="D73" s="40"/>
      <c r="E73" s="40"/>
      <c r="F73" s="68"/>
      <c r="G73" s="28"/>
      <c r="H73" s="1"/>
      <c r="I73" s="1"/>
      <c r="J73" s="1"/>
      <c r="K73" s="1"/>
      <c r="L73" s="1"/>
      <c r="M73" s="1"/>
      <c r="N73" s="1"/>
      <c r="O73" s="1"/>
    </row>
    <row r="74" spans="1:15" x14ac:dyDescent="0.4">
      <c r="A74" s="62" t="s">
        <v>84</v>
      </c>
      <c r="B74" s="1"/>
      <c r="C74" s="1"/>
      <c r="D74" s="69"/>
      <c r="E74" s="69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4">
      <c r="A75" s="60"/>
      <c r="B75" s="1"/>
      <c r="C75" s="24" t="s">
        <v>64</v>
      </c>
      <c r="D75" s="1"/>
      <c r="E75" s="1"/>
      <c r="F75" s="43">
        <f>IF(F58&lt;0,-F58,0)</f>
        <v>15409863</v>
      </c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4">
      <c r="A76" s="60"/>
      <c r="B76" s="1"/>
      <c r="C76" s="52" t="s">
        <v>85</v>
      </c>
      <c r="D76" s="53"/>
      <c r="E76" s="53"/>
      <c r="F76" s="54">
        <f>E65</f>
        <v>13529102.402489103</v>
      </c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4">
      <c r="A77" s="60"/>
      <c r="B77" s="1"/>
      <c r="C77" s="57" t="s">
        <v>86</v>
      </c>
      <c r="D77" s="16"/>
      <c r="E77" s="16"/>
      <c r="F77" s="16">
        <f>IF(F75&lt;F76,F75,F76)</f>
        <v>13529102.402489103</v>
      </c>
      <c r="G77" s="28" t="s">
        <v>87</v>
      </c>
      <c r="H77" s="1"/>
      <c r="I77" s="1"/>
      <c r="J77" s="1"/>
      <c r="K77" s="1"/>
      <c r="L77" s="1"/>
      <c r="M77" s="1"/>
      <c r="N77" s="1"/>
      <c r="O77" s="1"/>
    </row>
    <row r="78" spans="1:15" x14ac:dyDescent="0.4">
      <c r="A78" s="60"/>
      <c r="B78" s="1"/>
      <c r="C78" s="24" t="s">
        <v>88</v>
      </c>
      <c r="D78" s="1"/>
      <c r="E78" s="1"/>
      <c r="F78" s="1"/>
      <c r="G78" s="1"/>
      <c r="H78" s="2"/>
      <c r="I78" s="2"/>
      <c r="J78" s="2"/>
      <c r="K78" s="2"/>
      <c r="L78" s="2"/>
      <c r="M78" s="2"/>
      <c r="N78" s="2"/>
      <c r="O78" s="2"/>
    </row>
    <row r="79" spans="1:15" x14ac:dyDescent="0.4">
      <c r="A79" s="60"/>
      <c r="B79" s="1"/>
      <c r="C79" s="24" t="s">
        <v>89</v>
      </c>
      <c r="D79" s="1"/>
      <c r="E79" s="1"/>
      <c r="F79" s="43">
        <f>-E38</f>
        <v>-11619387</v>
      </c>
      <c r="G79" s="1"/>
      <c r="H79" s="2"/>
      <c r="I79" s="2"/>
      <c r="J79" s="2"/>
      <c r="K79" s="2"/>
      <c r="L79" s="2"/>
      <c r="M79" s="2"/>
      <c r="N79" s="2"/>
      <c r="O79" s="2"/>
    </row>
    <row r="80" spans="1:15" x14ac:dyDescent="0.4">
      <c r="A80" s="60"/>
      <c r="B80" s="1"/>
      <c r="C80" s="24" t="s">
        <v>90</v>
      </c>
      <c r="D80" s="1"/>
      <c r="E80" s="1"/>
      <c r="F80" s="45">
        <f>IF(F72&lt;0,F72,0)</f>
        <v>-1364815</v>
      </c>
      <c r="G80" s="1"/>
      <c r="H80" s="2"/>
      <c r="I80" s="2"/>
      <c r="J80" s="2"/>
      <c r="K80" s="2"/>
      <c r="L80" s="2"/>
      <c r="M80" s="2"/>
      <c r="N80" s="2"/>
      <c r="O80" s="2"/>
    </row>
    <row r="81" spans="1:15" x14ac:dyDescent="0.4">
      <c r="A81" s="60"/>
      <c r="B81" s="1"/>
      <c r="C81" s="58" t="s">
        <v>91</v>
      </c>
      <c r="D81" s="59"/>
      <c r="E81" s="59"/>
      <c r="F81" s="16">
        <f>IF(-F79-F80&gt;F77,0,SUM(F77:F80))</f>
        <v>544900.40248910338</v>
      </c>
      <c r="G81" s="1"/>
      <c r="H81" s="2"/>
      <c r="I81" s="2"/>
      <c r="J81" s="2"/>
      <c r="K81" s="2"/>
      <c r="L81" s="2"/>
      <c r="M81" s="2"/>
      <c r="N81" s="2"/>
      <c r="O81" s="2"/>
    </row>
  </sheetData>
  <mergeCells count="1">
    <mergeCell ref="A7:K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Modello EBITDAR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 Michaël</dc:creator>
  <cp:lastModifiedBy>Rolle Michaël</cp:lastModifiedBy>
  <dcterms:created xsi:type="dcterms:W3CDTF">2021-03-10T10:12:14Z</dcterms:created>
  <dcterms:modified xsi:type="dcterms:W3CDTF">2021-04-16T09:41:30Z</dcterms:modified>
</cp:coreProperties>
</file>